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ree\Documents\county docs\Crisp\"/>
    </mc:Choice>
  </mc:AlternateContent>
  <xr:revisionPtr revIDLastSave="0" documentId="13_ncr:1_{6A1D48A5-D24A-49C0-926A-68D3ED1A0582}" xr6:coauthVersionLast="46" xr6:coauthVersionMax="46" xr10:uidLastSave="{00000000-0000-0000-0000-000000000000}"/>
  <bookViews>
    <workbookView xWindow="31755" yWindow="175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3" i="1" l="1"/>
  <c r="P70" i="1"/>
  <c r="D34" i="1"/>
  <c r="N4" i="1"/>
  <c r="L4" i="1"/>
  <c r="P48" i="1"/>
  <c r="P47" i="1"/>
  <c r="P46" i="1"/>
  <c r="P64" i="1"/>
  <c r="P62" i="1"/>
  <c r="S48" i="1" l="1"/>
  <c r="L5" i="1"/>
  <c r="P65" i="1" l="1"/>
  <c r="P59" i="1" l="1"/>
  <c r="P58" i="1"/>
  <c r="P57" i="1"/>
  <c r="P54" i="1"/>
  <c r="P53" i="1"/>
  <c r="P52" i="1"/>
  <c r="P51" i="1"/>
  <c r="P50" i="1"/>
  <c r="P49" i="1"/>
  <c r="P43" i="1"/>
  <c r="P40" i="1"/>
  <c r="D37" i="1"/>
  <c r="P37" i="1" s="1"/>
  <c r="B20" i="1" l="1"/>
  <c r="H20" i="1" s="1"/>
  <c r="B18" i="1"/>
  <c r="H18" i="1" s="1"/>
  <c r="P34" i="1"/>
  <c r="B16" i="1"/>
  <c r="H16" i="1" s="1"/>
  <c r="D36" i="1"/>
  <c r="P36" i="1" s="1"/>
  <c r="B9" i="1"/>
  <c r="H9" i="1" s="1"/>
  <c r="B15" i="1"/>
  <c r="H15" i="1" s="1"/>
  <c r="B17" i="1"/>
  <c r="H17" i="1" s="1"/>
  <c r="B19" i="1"/>
  <c r="H19" i="1" s="1"/>
  <c r="B21" i="1"/>
  <c r="H21" i="1" s="1"/>
  <c r="D35" i="1"/>
  <c r="P35" i="1" s="1"/>
  <c r="B12" i="1" l="1"/>
  <c r="H12" i="1" s="1"/>
  <c r="B25" i="1" s="1"/>
  <c r="H22" i="1"/>
  <c r="D25" i="1" s="1"/>
  <c r="H25" i="1" l="1"/>
  <c r="B29" i="1" s="1"/>
  <c r="P29" i="1" s="1"/>
  <c r="B30" i="1" l="1"/>
  <c r="P30" i="1" s="1"/>
  <c r="B31" i="1"/>
  <c r="P31" i="1" s="1"/>
  <c r="B28" i="1"/>
  <c r="P28" i="1" s="1"/>
  <c r="P67" i="1" l="1"/>
  <c r="B70" i="1" s="1"/>
  <c r="B73" i="1" s="1"/>
</calcChain>
</file>

<file path=xl/sharedStrings.xml><?xml version="1.0" encoding="utf-8"?>
<sst xmlns="http://schemas.openxmlformats.org/spreadsheetml/2006/main" count="306" uniqueCount="118">
  <si>
    <t>WinGAP Manual Calculations - "Actual Dollars" Worksheet</t>
  </si>
  <si>
    <t>Map</t>
  </si>
  <si>
    <t>Area Multiplier</t>
  </si>
  <si>
    <t>Base Area</t>
  </si>
  <si>
    <t>TBA</t>
  </si>
  <si>
    <t>Inc Base</t>
  </si>
  <si>
    <t>Inc Fact</t>
  </si>
  <si>
    <t xml:space="preserve"> </t>
  </si>
  <si>
    <t>Area Mult</t>
  </si>
  <si>
    <t>Rnd</t>
  </si>
  <si>
    <t>Base</t>
  </si>
  <si>
    <t>-</t>
  </si>
  <si>
    <t>/</t>
  </si>
  <si>
    <t>*</t>
  </si>
  <si>
    <t>+</t>
  </si>
  <si>
    <t>=</t>
  </si>
  <si>
    <t>Basement</t>
  </si>
  <si>
    <t>3d</t>
  </si>
  <si>
    <t>Attic</t>
  </si>
  <si>
    <t>Adj DSF1</t>
  </si>
  <si>
    <t>Base Dollars</t>
  </si>
  <si>
    <t>x</t>
  </si>
  <si>
    <t>6d</t>
  </si>
  <si>
    <t>Adj DSF2</t>
  </si>
  <si>
    <t>Ext Wall Fac</t>
  </si>
  <si>
    <t>Occ Fact</t>
  </si>
  <si>
    <t>Sum Adds</t>
  </si>
  <si>
    <t>Add $$</t>
  </si>
  <si>
    <t>Adj Adds</t>
  </si>
  <si>
    <t>Foundation</t>
  </si>
  <si>
    <t>Roof Covering</t>
  </si>
  <si>
    <t>Roof Shape</t>
  </si>
  <si>
    <t>Flr Cons</t>
  </si>
  <si>
    <t>Flr Fin</t>
  </si>
  <si>
    <t>Int Wall</t>
  </si>
  <si>
    <t>Celing</t>
  </si>
  <si>
    <t>Total Adds</t>
  </si>
  <si>
    <t>Total DSF</t>
  </si>
  <si>
    <t>Base Value</t>
  </si>
  <si>
    <t>Area</t>
  </si>
  <si>
    <t>Sty Adj</t>
  </si>
  <si>
    <t>Base 1</t>
  </si>
  <si>
    <t>Base 2</t>
  </si>
  <si>
    <t>Upper</t>
  </si>
  <si>
    <t>Base 3</t>
  </si>
  <si>
    <t>Bsmt</t>
  </si>
  <si>
    <t>Base 4</t>
  </si>
  <si>
    <t>Heat Value</t>
  </si>
  <si>
    <t>Heat DSF</t>
  </si>
  <si>
    <t>AM</t>
  </si>
  <si>
    <t>Heat Adj</t>
  </si>
  <si>
    <t xml:space="preserve">Base 1 </t>
  </si>
  <si>
    <t xml:space="preserve">Base 2 </t>
  </si>
  <si>
    <t>Bsmt Value</t>
  </si>
  <si>
    <t>Bsmt Fin %</t>
  </si>
  <si>
    <t>Fin Adj $$</t>
  </si>
  <si>
    <t>Bsmt DSF</t>
  </si>
  <si>
    <t>Bsmt Area</t>
  </si>
  <si>
    <t>Qual Mult</t>
  </si>
  <si>
    <t>Attic Value</t>
  </si>
  <si>
    <t>Attic Fin %</t>
  </si>
  <si>
    <t>Attic DSF</t>
  </si>
  <si>
    <t>Attic Area</t>
  </si>
  <si>
    <t>Append Value</t>
  </si>
  <si>
    <t>Append DSF</t>
  </si>
  <si>
    <t>Append</t>
  </si>
  <si>
    <t>App 1</t>
  </si>
  <si>
    <t>App 2</t>
  </si>
  <si>
    <t>App 3</t>
  </si>
  <si>
    <t>App 4</t>
  </si>
  <si>
    <t>App 5</t>
  </si>
  <si>
    <t>X</t>
  </si>
  <si>
    <t>App 6</t>
  </si>
  <si>
    <t>App 7</t>
  </si>
  <si>
    <t>App 8</t>
  </si>
  <si>
    <t>Misc Value</t>
  </si>
  <si>
    <t>Lump Sum</t>
  </si>
  <si>
    <t># of Items</t>
  </si>
  <si>
    <t>Misc</t>
  </si>
  <si>
    <t>2-fix</t>
  </si>
  <si>
    <t>5-fix</t>
  </si>
  <si>
    <t>Misc 2</t>
  </si>
  <si>
    <t>3-fix</t>
  </si>
  <si>
    <t>FP</t>
  </si>
  <si>
    <t>Misc 3</t>
  </si>
  <si>
    <t>4-fix</t>
  </si>
  <si>
    <t>Plumbing</t>
  </si>
  <si>
    <t>Std Comp $</t>
  </si>
  <si>
    <t># of Std Comp</t>
  </si>
  <si>
    <t xml:space="preserve"> =</t>
  </si>
  <si>
    <t>Extra Fix $</t>
  </si>
  <si>
    <t># of Extra Fix</t>
  </si>
  <si>
    <t xml:space="preserve">Total Base </t>
  </si>
  <si>
    <t>RCN</t>
  </si>
  <si>
    <t>Total Base</t>
  </si>
  <si>
    <t>Grade</t>
  </si>
  <si>
    <t>FMV</t>
  </si>
  <si>
    <t>Phy Dep</t>
  </si>
  <si>
    <t>Func</t>
  </si>
  <si>
    <t>Nbhd</t>
  </si>
  <si>
    <t>Econ</t>
  </si>
  <si>
    <t>Pct Comp</t>
  </si>
  <si>
    <t>CDU</t>
  </si>
  <si>
    <t>MASONRY</t>
  </si>
  <si>
    <t>METAL</t>
  </si>
  <si>
    <t>GABLE</t>
  </si>
  <si>
    <t>WOODJOIST</t>
  </si>
  <si>
    <t>Total Plumb</t>
  </si>
  <si>
    <t>C20-006</t>
  </si>
  <si>
    <t>RK 8302</t>
  </si>
  <si>
    <t>Vinyl</t>
  </si>
  <si>
    <t>Finished</t>
  </si>
  <si>
    <t>Enclosed Porch</t>
  </si>
  <si>
    <t>Open Porch</t>
  </si>
  <si>
    <t>Utility Room</t>
  </si>
  <si>
    <r>
      <t xml:space="preserve">Misc 1 </t>
    </r>
    <r>
      <rPr>
        <sz val="11"/>
        <color rgb="FFFF0000"/>
        <rFont val="Calibri"/>
        <family val="2"/>
        <scheme val="minor"/>
      </rPr>
      <t xml:space="preserve"> </t>
    </r>
  </si>
  <si>
    <t>2d</t>
  </si>
  <si>
    <t>AM (6d)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</si>
</sst>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0.000"/>
    <numFmt numFmtId="166" formatCode="0.000000"/>
    <numFmt numFmtId="167" formatCode="0.0000"/>
    <numFmt numFmtId="168" formatCode="#,##0.000000"/>
    <numFmt numFmtId="169" formatCode="#,##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2" borderId="0" xfId="0" applyFill="1"/>
    <xf numFmtId="0" fontId="0" fillId="0" borderId="1" xfId="0" applyBorder="1"/>
    <xf numFmtId="3" fontId="0" fillId="0" borderId="1" xfId="0" applyNumberFormat="1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166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/>
    </xf>
    <xf numFmtId="0" fontId="0" fillId="0" borderId="0" xfId="0" applyBorder="1"/>
    <xf numFmtId="167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4" fontId="0" fillId="4" borderId="1" xfId="0" applyNumberFormat="1" applyFill="1" applyBorder="1"/>
    <xf numFmtId="4" fontId="0" fillId="0" borderId="1" xfId="0" applyNumberFormat="1" applyBorder="1"/>
    <xf numFmtId="168" fontId="0" fillId="0" borderId="1" xfId="0" applyNumberFormat="1" applyBorder="1"/>
    <xf numFmtId="0" fontId="1" fillId="4" borderId="0" xfId="0" applyFont="1" applyFill="1" applyBorder="1"/>
    <xf numFmtId="16" fontId="0" fillId="0" borderId="0" xfId="0" applyNumberFormat="1" applyBorder="1"/>
    <xf numFmtId="168" fontId="3" fillId="6" borderId="1" xfId="0" applyNumberFormat="1" applyFont="1" applyFill="1" applyBorder="1"/>
    <xf numFmtId="3" fontId="0" fillId="4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4" fillId="4" borderId="1" xfId="0" applyFont="1" applyFill="1" applyBorder="1"/>
    <xf numFmtId="0" fontId="4" fillId="0" borderId="1" xfId="0" applyFont="1" applyBorder="1"/>
    <xf numFmtId="0" fontId="2" fillId="0" borderId="1" xfId="0" applyFont="1" applyBorder="1"/>
    <xf numFmtId="3" fontId="0" fillId="6" borderId="1" xfId="0" applyNumberFormat="1" applyFill="1" applyBorder="1"/>
    <xf numFmtId="3" fontId="0" fillId="0" borderId="0" xfId="0" applyNumberFormat="1"/>
    <xf numFmtId="169" fontId="0" fillId="4" borderId="1" xfId="0" applyNumberFormat="1" applyFill="1" applyBorder="1"/>
    <xf numFmtId="169" fontId="0" fillId="0" borderId="1" xfId="0" applyNumberFormat="1" applyBorder="1"/>
    <xf numFmtId="3" fontId="0" fillId="6" borderId="0" xfId="0" applyNumberFormat="1" applyFill="1" applyBorder="1"/>
    <xf numFmtId="3" fontId="0" fillId="4" borderId="0" xfId="0" applyNumberFormat="1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61" workbookViewId="0">
      <selection activeCell="Q73" sqref="Q73"/>
    </sheetView>
  </sheetViews>
  <sheetFormatPr defaultRowHeight="15" x14ac:dyDescent="0.25"/>
  <cols>
    <col min="1" max="1" width="12.85546875" customWidth="1"/>
    <col min="2" max="2" width="11.5703125" customWidth="1"/>
    <col min="3" max="3" width="2.140625" customWidth="1"/>
    <col min="4" max="4" width="12.85546875" customWidth="1"/>
    <col min="5" max="5" width="2.7109375" customWidth="1"/>
    <col min="7" max="7" width="2.140625" customWidth="1"/>
    <col min="8" max="8" width="9.5703125" customWidth="1"/>
    <col min="9" max="9" width="2" customWidth="1"/>
    <col min="10" max="10" width="9.85546875" customWidth="1"/>
    <col min="11" max="11" width="2" customWidth="1"/>
    <col min="12" max="12" width="9.28515625" customWidth="1"/>
    <col min="13" max="13" width="2" customWidth="1"/>
    <col min="15" max="15" width="2.7109375" customWidth="1"/>
    <col min="16" max="16" width="12.140625" customWidth="1"/>
    <col min="17" max="17" width="4.42578125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5">
      <c r="A2" s="1" t="s">
        <v>1</v>
      </c>
      <c r="B2" s="2" t="s">
        <v>108</v>
      </c>
      <c r="D2" t="s">
        <v>109</v>
      </c>
      <c r="O2" s="3"/>
    </row>
    <row r="3" spans="1:17" x14ac:dyDescent="0.25">
      <c r="A3" s="4" t="s">
        <v>2</v>
      </c>
      <c r="B3" t="s">
        <v>3</v>
      </c>
      <c r="D3" t="s">
        <v>4</v>
      </c>
      <c r="F3" t="s">
        <v>5</v>
      </c>
      <c r="H3" t="s">
        <v>6</v>
      </c>
      <c r="J3" t="s">
        <v>7</v>
      </c>
      <c r="L3" t="s">
        <v>8</v>
      </c>
      <c r="N3" t="s">
        <v>117</v>
      </c>
      <c r="O3" s="3"/>
      <c r="P3" t="s">
        <v>7</v>
      </c>
      <c r="Q3" s="4" t="s">
        <v>9</v>
      </c>
    </row>
    <row r="4" spans="1:17" x14ac:dyDescent="0.25">
      <c r="A4" s="5" t="s">
        <v>10</v>
      </c>
      <c r="B4" s="6">
        <v>1500</v>
      </c>
      <c r="C4" s="5" t="s">
        <v>11</v>
      </c>
      <c r="D4" s="7">
        <v>1561</v>
      </c>
      <c r="E4" s="5" t="s">
        <v>12</v>
      </c>
      <c r="F4" s="8">
        <v>50</v>
      </c>
      <c r="G4" s="5" t="s">
        <v>13</v>
      </c>
      <c r="H4" s="9">
        <v>5.0000000000000001E-3</v>
      </c>
      <c r="I4" s="5" t="s">
        <v>14</v>
      </c>
      <c r="J4" s="10">
        <v>1</v>
      </c>
      <c r="K4" s="10" t="s">
        <v>15</v>
      </c>
      <c r="L4" s="11">
        <f>ROUND(((($B4-$D4)/$F4)*$H4)+1,2)</f>
        <v>0.99</v>
      </c>
      <c r="M4" s="12"/>
      <c r="N4" s="11">
        <f>ROUND(((($B4-$D4)/$F4)*$H4)+1,6)</f>
        <v>0.99390000000000001</v>
      </c>
      <c r="O4" s="13" t="s">
        <v>7</v>
      </c>
      <c r="P4" s="14"/>
      <c r="Q4" s="14" t="s">
        <v>116</v>
      </c>
    </row>
    <row r="5" spans="1:17" x14ac:dyDescent="0.25">
      <c r="A5" s="5" t="s">
        <v>16</v>
      </c>
      <c r="B5" s="6">
        <v>0</v>
      </c>
      <c r="C5" s="5" t="s">
        <v>11</v>
      </c>
      <c r="D5" s="8">
        <v>0</v>
      </c>
      <c r="E5" s="5" t="s">
        <v>12</v>
      </c>
      <c r="F5" s="8">
        <v>0</v>
      </c>
      <c r="G5" s="5" t="s">
        <v>13</v>
      </c>
      <c r="H5" s="15">
        <v>0</v>
      </c>
      <c r="I5" s="5" t="s">
        <v>14</v>
      </c>
      <c r="J5" s="10">
        <v>0</v>
      </c>
      <c r="K5" s="5" t="s">
        <v>15</v>
      </c>
      <c r="L5" s="11" t="e">
        <f>ROUND((((B5-D5)/F5)*H5)+1,3)</f>
        <v>#DIV/0!</v>
      </c>
      <c r="M5" s="14"/>
      <c r="N5" s="14"/>
      <c r="O5" s="16"/>
      <c r="P5" s="14"/>
      <c r="Q5" s="14" t="s">
        <v>17</v>
      </c>
    </row>
    <row r="6" spans="1:17" x14ac:dyDescent="0.25">
      <c r="A6" s="5" t="s">
        <v>18</v>
      </c>
      <c r="B6" s="6"/>
      <c r="C6" s="5" t="s">
        <v>11</v>
      </c>
      <c r="D6" s="8"/>
      <c r="E6" s="5" t="s">
        <v>12</v>
      </c>
      <c r="F6" s="8"/>
      <c r="G6" s="5" t="s">
        <v>13</v>
      </c>
      <c r="H6" s="15"/>
      <c r="I6" s="5" t="s">
        <v>14</v>
      </c>
      <c r="J6" s="10">
        <v>1</v>
      </c>
      <c r="K6" s="5" t="s">
        <v>15</v>
      </c>
      <c r="L6" s="11"/>
      <c r="M6" s="14"/>
      <c r="N6" s="14"/>
      <c r="O6" s="16"/>
      <c r="P6" s="14"/>
      <c r="Q6" s="14" t="s">
        <v>17</v>
      </c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7"/>
      <c r="Q7" s="17"/>
    </row>
    <row r="8" spans="1:17" x14ac:dyDescent="0.25">
      <c r="A8" s="4" t="s">
        <v>19</v>
      </c>
      <c r="B8" s="14" t="s">
        <v>8</v>
      </c>
      <c r="C8" s="14"/>
      <c r="D8" s="14" t="s">
        <v>20</v>
      </c>
      <c r="E8" s="14"/>
      <c r="F8" s="14"/>
      <c r="G8" s="14"/>
      <c r="H8" s="14" t="s">
        <v>19</v>
      </c>
      <c r="I8" s="14"/>
      <c r="J8" s="14"/>
      <c r="K8" s="14"/>
      <c r="L8" s="14"/>
      <c r="M8" s="14"/>
      <c r="N8" s="14"/>
      <c r="O8" s="16"/>
      <c r="P8" s="14"/>
      <c r="Q8" s="14"/>
    </row>
    <row r="9" spans="1:17" x14ac:dyDescent="0.25">
      <c r="A9" s="5"/>
      <c r="B9" s="11">
        <f>L4</f>
        <v>0.99</v>
      </c>
      <c r="C9" s="5" t="s">
        <v>21</v>
      </c>
      <c r="D9" s="19">
        <v>55</v>
      </c>
      <c r="E9" s="5"/>
      <c r="F9" s="5"/>
      <c r="G9" s="5" t="s">
        <v>15</v>
      </c>
      <c r="H9" s="21">
        <f>ROUND(B9*D9,6)</f>
        <v>54.45</v>
      </c>
      <c r="I9" s="14"/>
      <c r="J9" s="14"/>
      <c r="K9" s="14"/>
      <c r="L9" s="14"/>
      <c r="M9" s="14"/>
      <c r="N9" s="14"/>
      <c r="O9" s="16" t="s">
        <v>7</v>
      </c>
      <c r="P9" s="14"/>
      <c r="Q9" s="14" t="s">
        <v>22</v>
      </c>
    </row>
    <row r="10" spans="1:17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  <c r="Q10" s="17"/>
    </row>
    <row r="11" spans="1:17" x14ac:dyDescent="0.25">
      <c r="A11" s="4" t="s">
        <v>23</v>
      </c>
      <c r="B11" t="s">
        <v>19</v>
      </c>
      <c r="D11" t="s">
        <v>24</v>
      </c>
      <c r="F11" t="s">
        <v>25</v>
      </c>
      <c r="H11" t="s">
        <v>23</v>
      </c>
      <c r="O11" s="3"/>
    </row>
    <row r="12" spans="1:17" x14ac:dyDescent="0.25">
      <c r="A12" s="5"/>
      <c r="B12" s="21">
        <f>H9</f>
        <v>54.45</v>
      </c>
      <c r="C12" s="5" t="s">
        <v>21</v>
      </c>
      <c r="D12" s="19">
        <v>1</v>
      </c>
      <c r="E12" s="5" t="s">
        <v>21</v>
      </c>
      <c r="F12" s="20">
        <v>1</v>
      </c>
      <c r="G12" s="5" t="s">
        <v>15</v>
      </c>
      <c r="H12" s="21">
        <f>ROUND((B12*D12)*F12,6)</f>
        <v>54.45</v>
      </c>
      <c r="I12" s="14"/>
      <c r="J12" s="22" t="s">
        <v>110</v>
      </c>
      <c r="K12" s="14"/>
      <c r="L12" s="14"/>
      <c r="M12" s="14"/>
      <c r="N12" s="14"/>
      <c r="O12" s="16" t="s">
        <v>7</v>
      </c>
      <c r="P12" s="14"/>
      <c r="Q12" s="23" t="s">
        <v>22</v>
      </c>
    </row>
    <row r="13" spans="1:1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7"/>
      <c r="Q13" s="17"/>
    </row>
    <row r="14" spans="1:17" x14ac:dyDescent="0.25">
      <c r="A14" s="4" t="s">
        <v>26</v>
      </c>
      <c r="B14" t="s">
        <v>8</v>
      </c>
      <c r="D14" t="s">
        <v>27</v>
      </c>
      <c r="H14" t="s">
        <v>28</v>
      </c>
      <c r="O14" s="3"/>
    </row>
    <row r="15" spans="1:17" x14ac:dyDescent="0.25">
      <c r="A15" s="5" t="s">
        <v>29</v>
      </c>
      <c r="B15" s="21">
        <f>$L$4</f>
        <v>0.99</v>
      </c>
      <c r="C15" s="5" t="s">
        <v>21</v>
      </c>
      <c r="D15" s="20">
        <v>0</v>
      </c>
      <c r="E15" s="5" t="s">
        <v>7</v>
      </c>
      <c r="F15" s="5"/>
      <c r="G15" s="5" t="s">
        <v>15</v>
      </c>
      <c r="H15" s="21">
        <f>ROUND(B15*D15,6)</f>
        <v>0</v>
      </c>
      <c r="I15" s="14"/>
      <c r="J15" s="22" t="s">
        <v>103</v>
      </c>
      <c r="K15" s="14"/>
      <c r="L15" s="14"/>
      <c r="M15" s="14"/>
      <c r="N15" s="14"/>
      <c r="O15" s="16" t="s">
        <v>7</v>
      </c>
      <c r="P15" s="14"/>
      <c r="Q15" s="14" t="s">
        <v>22</v>
      </c>
    </row>
    <row r="16" spans="1:17" x14ac:dyDescent="0.25">
      <c r="A16" s="5" t="s">
        <v>30</v>
      </c>
      <c r="B16" s="21">
        <f t="shared" ref="B16:B21" si="0">$L$4</f>
        <v>0.99</v>
      </c>
      <c r="C16" s="5" t="s">
        <v>21</v>
      </c>
      <c r="D16" s="19">
        <v>0</v>
      </c>
      <c r="E16" s="5" t="s">
        <v>7</v>
      </c>
      <c r="F16" s="5"/>
      <c r="G16" s="5" t="s">
        <v>15</v>
      </c>
      <c r="H16" s="21">
        <f t="shared" ref="H16:H21" si="1">ROUND(B16*D16,6)</f>
        <v>0</v>
      </c>
      <c r="I16" s="14"/>
      <c r="J16" s="22" t="s">
        <v>104</v>
      </c>
      <c r="K16" s="14"/>
      <c r="L16" s="14"/>
      <c r="M16" s="14"/>
      <c r="N16" s="14"/>
      <c r="O16" s="16" t="s">
        <v>7</v>
      </c>
      <c r="P16" s="14"/>
      <c r="Q16" s="14" t="s">
        <v>22</v>
      </c>
    </row>
    <row r="17" spans="1:17" x14ac:dyDescent="0.25">
      <c r="A17" s="5" t="s">
        <v>31</v>
      </c>
      <c r="B17" s="21">
        <f t="shared" si="0"/>
        <v>0.99</v>
      </c>
      <c r="C17" s="5" t="s">
        <v>21</v>
      </c>
      <c r="D17" s="20">
        <v>0</v>
      </c>
      <c r="E17" s="5" t="s">
        <v>7</v>
      </c>
      <c r="F17" s="5"/>
      <c r="G17" s="5" t="s">
        <v>15</v>
      </c>
      <c r="H17" s="21">
        <f t="shared" si="1"/>
        <v>0</v>
      </c>
      <c r="I17" s="14"/>
      <c r="J17" s="22" t="s">
        <v>105</v>
      </c>
      <c r="K17" s="14"/>
      <c r="L17" s="14"/>
      <c r="M17" s="14"/>
      <c r="N17" s="14"/>
      <c r="O17" s="16" t="s">
        <v>7</v>
      </c>
      <c r="P17" s="14"/>
      <c r="Q17" s="14" t="s">
        <v>22</v>
      </c>
    </row>
    <row r="18" spans="1:17" x14ac:dyDescent="0.25">
      <c r="A18" s="5" t="s">
        <v>32</v>
      </c>
      <c r="B18" s="21">
        <f t="shared" si="0"/>
        <v>0.99</v>
      </c>
      <c r="C18" s="5" t="s">
        <v>21</v>
      </c>
      <c r="D18" s="19">
        <v>0</v>
      </c>
      <c r="E18" s="5" t="s">
        <v>7</v>
      </c>
      <c r="F18" s="5"/>
      <c r="G18" s="5" t="s">
        <v>15</v>
      </c>
      <c r="H18" s="21">
        <f t="shared" si="1"/>
        <v>0</v>
      </c>
      <c r="I18" s="14"/>
      <c r="J18" s="22" t="s">
        <v>106</v>
      </c>
      <c r="K18" s="14"/>
      <c r="L18" s="14"/>
      <c r="M18" s="14"/>
      <c r="N18" s="14"/>
      <c r="O18" s="16" t="s">
        <v>7</v>
      </c>
      <c r="P18" s="14"/>
      <c r="Q18" s="14" t="s">
        <v>22</v>
      </c>
    </row>
    <row r="19" spans="1:17" x14ac:dyDescent="0.25">
      <c r="A19" s="5" t="s">
        <v>33</v>
      </c>
      <c r="B19" s="21">
        <f t="shared" si="0"/>
        <v>0.99</v>
      </c>
      <c r="C19" s="5" t="s">
        <v>21</v>
      </c>
      <c r="D19" s="20">
        <v>0</v>
      </c>
      <c r="E19" s="5" t="s">
        <v>7</v>
      </c>
      <c r="F19" s="5"/>
      <c r="G19" s="5" t="s">
        <v>15</v>
      </c>
      <c r="H19" s="21">
        <f t="shared" si="1"/>
        <v>0</v>
      </c>
      <c r="I19" s="14"/>
      <c r="J19" s="22" t="s">
        <v>111</v>
      </c>
      <c r="K19" s="14"/>
      <c r="L19" s="14"/>
      <c r="M19" s="14"/>
      <c r="N19" s="14"/>
      <c r="O19" s="16" t="s">
        <v>7</v>
      </c>
      <c r="P19" s="14"/>
      <c r="Q19" s="14" t="s">
        <v>22</v>
      </c>
    </row>
    <row r="20" spans="1:17" x14ac:dyDescent="0.25">
      <c r="A20" s="5" t="s">
        <v>34</v>
      </c>
      <c r="B20" s="21">
        <f t="shared" si="0"/>
        <v>0.99</v>
      </c>
      <c r="C20" s="5" t="s">
        <v>21</v>
      </c>
      <c r="D20" s="20">
        <v>0</v>
      </c>
      <c r="E20" s="5" t="s">
        <v>7</v>
      </c>
      <c r="F20" s="5"/>
      <c r="G20" s="5" t="s">
        <v>15</v>
      </c>
      <c r="H20" s="21">
        <f t="shared" si="1"/>
        <v>0</v>
      </c>
      <c r="I20" s="14"/>
      <c r="J20" s="22" t="s">
        <v>111</v>
      </c>
      <c r="K20" s="14"/>
      <c r="L20" s="14"/>
      <c r="M20" s="14"/>
      <c r="N20" s="14"/>
      <c r="O20" s="16" t="s">
        <v>7</v>
      </c>
      <c r="P20" s="14"/>
      <c r="Q20" s="14" t="s">
        <v>22</v>
      </c>
    </row>
    <row r="21" spans="1:17" x14ac:dyDescent="0.25">
      <c r="A21" s="5" t="s">
        <v>35</v>
      </c>
      <c r="B21" s="21">
        <f t="shared" si="0"/>
        <v>0.99</v>
      </c>
      <c r="C21" s="5" t="s">
        <v>21</v>
      </c>
      <c r="D21" s="20">
        <v>0</v>
      </c>
      <c r="E21" s="5" t="s">
        <v>7</v>
      </c>
      <c r="F21" s="5"/>
      <c r="G21" s="5" t="s">
        <v>15</v>
      </c>
      <c r="H21" s="21">
        <f t="shared" si="1"/>
        <v>0</v>
      </c>
      <c r="I21" s="14"/>
      <c r="J21" s="22" t="s">
        <v>111</v>
      </c>
      <c r="K21" s="14"/>
      <c r="L21" s="14"/>
      <c r="M21" s="14"/>
      <c r="N21" s="14"/>
      <c r="O21" s="16" t="s">
        <v>7</v>
      </c>
      <c r="P21" s="14"/>
      <c r="Q21" s="14" t="s">
        <v>22</v>
      </c>
    </row>
    <row r="22" spans="1:17" x14ac:dyDescent="0.25">
      <c r="A22" s="5" t="s">
        <v>36</v>
      </c>
      <c r="B22" s="5"/>
      <c r="C22" s="5"/>
      <c r="D22" s="5"/>
      <c r="E22" s="5"/>
      <c r="F22" s="5"/>
      <c r="G22" s="5"/>
      <c r="H22" s="21">
        <f>SUM(H15:H21)</f>
        <v>0</v>
      </c>
      <c r="I22" s="14"/>
      <c r="J22" s="14"/>
      <c r="K22" s="14"/>
      <c r="L22" s="14"/>
      <c r="M22" s="14"/>
      <c r="N22" s="14"/>
      <c r="O22" s="16"/>
      <c r="P22" s="14"/>
      <c r="Q22" s="14" t="s">
        <v>22</v>
      </c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</row>
    <row r="24" spans="1:17" x14ac:dyDescent="0.25">
      <c r="A24" s="4" t="s">
        <v>37</v>
      </c>
      <c r="B24" t="s">
        <v>23</v>
      </c>
      <c r="D24" t="s">
        <v>26</v>
      </c>
      <c r="H24" t="s">
        <v>37</v>
      </c>
      <c r="O24" s="3"/>
      <c r="Q24" t="s">
        <v>22</v>
      </c>
    </row>
    <row r="25" spans="1:17" x14ac:dyDescent="0.25">
      <c r="A25" s="5"/>
      <c r="B25" s="21">
        <f>H12</f>
        <v>54.45</v>
      </c>
      <c r="C25" s="5" t="s">
        <v>14</v>
      </c>
      <c r="D25" s="21">
        <f>H22</f>
        <v>0</v>
      </c>
      <c r="E25" s="5"/>
      <c r="F25" s="5"/>
      <c r="G25" s="5" t="s">
        <v>15</v>
      </c>
      <c r="H25" s="24">
        <f>B25+D25</f>
        <v>54.45</v>
      </c>
      <c r="O25" s="3" t="s">
        <v>7</v>
      </c>
    </row>
    <row r="26" spans="1:1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7"/>
      <c r="Q26" s="17"/>
    </row>
    <row r="27" spans="1:17" x14ac:dyDescent="0.25">
      <c r="A27" s="4" t="s">
        <v>38</v>
      </c>
      <c r="B27" t="s">
        <v>37</v>
      </c>
      <c r="D27" t="s">
        <v>39</v>
      </c>
      <c r="F27" t="s">
        <v>40</v>
      </c>
      <c r="O27" s="3"/>
      <c r="P27" t="s">
        <v>38</v>
      </c>
      <c r="Q27" t="s">
        <v>7</v>
      </c>
    </row>
    <row r="28" spans="1:17" x14ac:dyDescent="0.25">
      <c r="A28" s="5" t="s">
        <v>41</v>
      </c>
      <c r="B28" s="21">
        <f>H25</f>
        <v>54.45</v>
      </c>
      <c r="C28" s="5" t="s">
        <v>21</v>
      </c>
      <c r="D28" s="25">
        <v>1561</v>
      </c>
      <c r="E28" s="5" t="s">
        <v>21</v>
      </c>
      <c r="F28" s="20">
        <v>1</v>
      </c>
      <c r="G28" s="5"/>
      <c r="H28" s="26" t="s">
        <v>10</v>
      </c>
      <c r="I28" s="5"/>
      <c r="J28" s="5"/>
      <c r="K28" s="5"/>
      <c r="L28" s="5"/>
      <c r="M28" s="5"/>
      <c r="N28" s="5"/>
      <c r="O28" s="27" t="s">
        <v>15</v>
      </c>
      <c r="P28" s="6">
        <f>ROUND(((B28*D28)*F28),1)</f>
        <v>84996.5</v>
      </c>
      <c r="Q28">
        <v>100</v>
      </c>
    </row>
    <row r="29" spans="1:17" x14ac:dyDescent="0.25">
      <c r="A29" s="5" t="s">
        <v>42</v>
      </c>
      <c r="B29" s="21">
        <f>H25</f>
        <v>54.45</v>
      </c>
      <c r="C29" s="5" t="s">
        <v>21</v>
      </c>
      <c r="D29" s="6">
        <v>0</v>
      </c>
      <c r="E29" s="5" t="s">
        <v>21</v>
      </c>
      <c r="F29" s="20">
        <v>1</v>
      </c>
      <c r="G29" s="5"/>
      <c r="H29" s="26" t="s">
        <v>43</v>
      </c>
      <c r="I29" s="5"/>
      <c r="J29" s="5"/>
      <c r="K29" s="5"/>
      <c r="L29" s="5"/>
      <c r="M29" s="5"/>
      <c r="N29" s="5"/>
      <c r="O29" s="27" t="s">
        <v>15</v>
      </c>
      <c r="P29" s="6">
        <f t="shared" ref="P29:P31" si="2">ROUND(((B29*D29)*F29),-2)</f>
        <v>0</v>
      </c>
    </row>
    <row r="30" spans="1:17" x14ac:dyDescent="0.25">
      <c r="A30" s="5" t="s">
        <v>44</v>
      </c>
      <c r="B30" s="21">
        <f>H25</f>
        <v>54.45</v>
      </c>
      <c r="C30" s="5" t="s">
        <v>21</v>
      </c>
      <c r="D30" s="6">
        <v>0</v>
      </c>
      <c r="E30" s="5" t="s">
        <v>21</v>
      </c>
      <c r="F30" s="20">
        <v>1</v>
      </c>
      <c r="G30" s="5"/>
      <c r="H30" s="26" t="s">
        <v>45</v>
      </c>
      <c r="I30" s="5"/>
      <c r="J30" s="5"/>
      <c r="K30" s="5"/>
      <c r="L30" s="5"/>
      <c r="M30" s="5"/>
      <c r="N30" s="5"/>
      <c r="O30" s="28" t="s">
        <v>15</v>
      </c>
      <c r="P30" s="6">
        <f t="shared" si="2"/>
        <v>0</v>
      </c>
    </row>
    <row r="31" spans="1:17" x14ac:dyDescent="0.25">
      <c r="A31" s="5" t="s">
        <v>46</v>
      </c>
      <c r="B31" s="21">
        <f>H25</f>
        <v>54.45</v>
      </c>
      <c r="C31" s="5" t="s">
        <v>21</v>
      </c>
      <c r="D31" s="6">
        <v>0</v>
      </c>
      <c r="E31" s="5" t="s">
        <v>21</v>
      </c>
      <c r="F31" s="20">
        <v>1</v>
      </c>
      <c r="G31" s="5"/>
      <c r="H31" s="26" t="s">
        <v>45</v>
      </c>
      <c r="I31" s="5"/>
      <c r="J31" s="5"/>
      <c r="K31" s="5"/>
      <c r="L31" s="5"/>
      <c r="M31" s="5"/>
      <c r="N31" s="5"/>
      <c r="O31" s="27" t="s">
        <v>15</v>
      </c>
      <c r="P31" s="6">
        <f t="shared" si="2"/>
        <v>0</v>
      </c>
    </row>
    <row r="32" spans="1:1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7"/>
      <c r="Q32" s="17"/>
    </row>
    <row r="33" spans="1:19" x14ac:dyDescent="0.25">
      <c r="A33" s="4" t="s">
        <v>47</v>
      </c>
      <c r="B33" t="s">
        <v>48</v>
      </c>
      <c r="D33" t="s">
        <v>49</v>
      </c>
      <c r="F33" t="s">
        <v>50</v>
      </c>
      <c r="H33" t="s">
        <v>40</v>
      </c>
      <c r="J33" t="s">
        <v>39</v>
      </c>
      <c r="O33" s="3"/>
      <c r="P33" t="s">
        <v>47</v>
      </c>
    </row>
    <row r="34" spans="1:19" x14ac:dyDescent="0.25">
      <c r="A34" s="5" t="s">
        <v>51</v>
      </c>
      <c r="B34" s="20">
        <v>3.5</v>
      </c>
      <c r="C34" s="5" t="s">
        <v>21</v>
      </c>
      <c r="D34" s="21">
        <f>N4</f>
        <v>0.99390000000000001</v>
      </c>
      <c r="E34" s="5" t="s">
        <v>21</v>
      </c>
      <c r="F34" s="20">
        <v>1</v>
      </c>
      <c r="G34" s="5" t="s">
        <v>21</v>
      </c>
      <c r="H34" s="20">
        <v>1</v>
      </c>
      <c r="I34" s="5" t="s">
        <v>21</v>
      </c>
      <c r="J34" s="6">
        <v>1561</v>
      </c>
      <c r="K34" s="5"/>
      <c r="L34" s="26" t="s">
        <v>10</v>
      </c>
      <c r="M34" s="5"/>
      <c r="N34" s="5"/>
      <c r="O34" s="27" t="s">
        <v>15</v>
      </c>
      <c r="P34" s="6">
        <f>ROUND(((((B34*D34)*F34)*H34)*J34),0)</f>
        <v>5430</v>
      </c>
      <c r="Q34">
        <v>100</v>
      </c>
    </row>
    <row r="35" spans="1:19" x14ac:dyDescent="0.25">
      <c r="A35" s="5" t="s">
        <v>52</v>
      </c>
      <c r="B35" s="20">
        <v>0</v>
      </c>
      <c r="C35" s="5" t="s">
        <v>21</v>
      </c>
      <c r="D35" s="21">
        <f>L4</f>
        <v>0.99</v>
      </c>
      <c r="E35" s="5" t="s">
        <v>21</v>
      </c>
      <c r="F35" s="20">
        <v>1</v>
      </c>
      <c r="G35" s="5" t="s">
        <v>21</v>
      </c>
      <c r="H35" s="20">
        <v>1</v>
      </c>
      <c r="I35" s="5" t="s">
        <v>21</v>
      </c>
      <c r="J35" s="6">
        <v>0</v>
      </c>
      <c r="K35" s="5"/>
      <c r="L35" s="26" t="s">
        <v>43</v>
      </c>
      <c r="M35" s="5"/>
      <c r="N35" s="5"/>
      <c r="O35" s="27" t="s">
        <v>15</v>
      </c>
      <c r="P35" s="6">
        <f t="shared" ref="P35:P37" si="3">ROUND(((((B35*D35)*F35)*H35)*J35),-2)</f>
        <v>0</v>
      </c>
    </row>
    <row r="36" spans="1:19" x14ac:dyDescent="0.25">
      <c r="A36" s="5" t="s">
        <v>44</v>
      </c>
      <c r="B36" s="20">
        <v>0</v>
      </c>
      <c r="C36" s="5" t="s">
        <v>21</v>
      </c>
      <c r="D36" s="21">
        <f>L4</f>
        <v>0.99</v>
      </c>
      <c r="E36" s="5" t="s">
        <v>21</v>
      </c>
      <c r="F36" s="20">
        <v>1</v>
      </c>
      <c r="G36" s="5" t="s">
        <v>21</v>
      </c>
      <c r="H36" s="20">
        <v>0.3</v>
      </c>
      <c r="I36" s="5" t="s">
        <v>21</v>
      </c>
      <c r="J36" s="6">
        <v>0</v>
      </c>
      <c r="K36" s="5"/>
      <c r="L36" s="26" t="s">
        <v>45</v>
      </c>
      <c r="M36" s="5"/>
      <c r="N36" s="5"/>
      <c r="O36" s="27" t="s">
        <v>15</v>
      </c>
      <c r="P36" s="6">
        <f t="shared" si="3"/>
        <v>0</v>
      </c>
    </row>
    <row r="37" spans="1:19" x14ac:dyDescent="0.25">
      <c r="A37" s="5" t="s">
        <v>46</v>
      </c>
      <c r="B37" s="20">
        <v>0</v>
      </c>
      <c r="C37" s="5" t="s">
        <v>21</v>
      </c>
      <c r="D37" s="21">
        <f>L4</f>
        <v>0.99</v>
      </c>
      <c r="E37" s="5" t="s">
        <v>21</v>
      </c>
      <c r="F37" s="20">
        <v>1</v>
      </c>
      <c r="G37" s="5" t="s">
        <v>21</v>
      </c>
      <c r="H37" s="20">
        <v>0.7</v>
      </c>
      <c r="I37" s="5" t="s">
        <v>21</v>
      </c>
      <c r="J37" s="6">
        <v>0</v>
      </c>
      <c r="K37" s="5"/>
      <c r="L37" s="26" t="s">
        <v>45</v>
      </c>
      <c r="M37" s="5"/>
      <c r="N37" s="5"/>
      <c r="O37" s="27" t="s">
        <v>15</v>
      </c>
      <c r="P37" s="6">
        <f t="shared" si="3"/>
        <v>0</v>
      </c>
    </row>
    <row r="38" spans="1:1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7"/>
      <c r="Q38" s="17"/>
    </row>
    <row r="39" spans="1:19" x14ac:dyDescent="0.25">
      <c r="A39" s="4" t="s">
        <v>53</v>
      </c>
      <c r="B39" t="s">
        <v>54</v>
      </c>
      <c r="D39" t="s">
        <v>55</v>
      </c>
      <c r="F39" t="s">
        <v>56</v>
      </c>
      <c r="H39" t="s">
        <v>8</v>
      </c>
      <c r="J39" t="s">
        <v>57</v>
      </c>
      <c r="L39" t="s">
        <v>58</v>
      </c>
      <c r="O39" s="3"/>
      <c r="P39" t="s">
        <v>53</v>
      </c>
    </row>
    <row r="40" spans="1:19" x14ac:dyDescent="0.25">
      <c r="A40" s="5"/>
      <c r="B40" s="5">
        <v>0</v>
      </c>
      <c r="C40" s="5" t="s">
        <v>21</v>
      </c>
      <c r="D40" s="29">
        <v>0</v>
      </c>
      <c r="E40" s="5" t="s">
        <v>14</v>
      </c>
      <c r="F40" s="5">
        <v>12.33</v>
      </c>
      <c r="G40" s="5" t="s">
        <v>21</v>
      </c>
      <c r="H40" s="29">
        <v>1.0344</v>
      </c>
      <c r="I40" s="5" t="s">
        <v>21</v>
      </c>
      <c r="J40" s="30">
        <v>0</v>
      </c>
      <c r="K40" s="5" t="s">
        <v>21</v>
      </c>
      <c r="L40" s="5">
        <v>1</v>
      </c>
      <c r="M40" s="5"/>
      <c r="N40" s="5"/>
      <c r="O40" s="27" t="s">
        <v>15</v>
      </c>
      <c r="P40" s="6">
        <f>ROUND((((B40*D40)+(F40*H40*J40*L40))),-2)</f>
        <v>0</v>
      </c>
      <c r="Q40">
        <v>100</v>
      </c>
    </row>
    <row r="41" spans="1:1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17"/>
      <c r="Q41" s="17"/>
    </row>
    <row r="42" spans="1:19" x14ac:dyDescent="0.25">
      <c r="A42" s="4" t="s">
        <v>59</v>
      </c>
      <c r="B42" t="s">
        <v>60</v>
      </c>
      <c r="D42" t="s">
        <v>55</v>
      </c>
      <c r="F42" t="s">
        <v>61</v>
      </c>
      <c r="H42" t="s">
        <v>8</v>
      </c>
      <c r="J42" t="s">
        <v>62</v>
      </c>
      <c r="L42" t="s">
        <v>58</v>
      </c>
      <c r="O42" s="3"/>
      <c r="P42" t="s">
        <v>59</v>
      </c>
    </row>
    <row r="43" spans="1:19" x14ac:dyDescent="0.25">
      <c r="A43" s="5"/>
      <c r="B43" s="31">
        <v>0</v>
      </c>
      <c r="C43" s="5" t="s">
        <v>21</v>
      </c>
      <c r="D43" s="30">
        <v>0</v>
      </c>
      <c r="E43" s="5" t="s">
        <v>14</v>
      </c>
      <c r="F43" s="5">
        <v>0</v>
      </c>
      <c r="G43" s="5" t="s">
        <v>21</v>
      </c>
      <c r="H43" s="29">
        <v>0.95884000000000003</v>
      </c>
      <c r="I43" s="5" t="s">
        <v>21</v>
      </c>
      <c r="J43" s="30">
        <v>0</v>
      </c>
      <c r="K43" s="5" t="s">
        <v>21</v>
      </c>
      <c r="L43" s="5">
        <v>1</v>
      </c>
      <c r="M43" s="5"/>
      <c r="N43" s="5"/>
      <c r="O43" s="27" t="s">
        <v>15</v>
      </c>
      <c r="P43" s="6">
        <f>(((B43*D43)+(F43*H40*J43*L43)))</f>
        <v>0</v>
      </c>
      <c r="Q43">
        <v>100</v>
      </c>
    </row>
    <row r="44" spans="1:1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7"/>
      <c r="Q44" s="17"/>
    </row>
    <row r="45" spans="1:19" x14ac:dyDescent="0.25">
      <c r="A45" s="4" t="s">
        <v>63</v>
      </c>
      <c r="B45" t="s">
        <v>64</v>
      </c>
      <c r="D45" t="s">
        <v>39</v>
      </c>
      <c r="F45" t="s">
        <v>40</v>
      </c>
      <c r="O45" s="3"/>
      <c r="P45" t="s">
        <v>65</v>
      </c>
    </row>
    <row r="46" spans="1:19" x14ac:dyDescent="0.25">
      <c r="A46" s="5" t="s">
        <v>66</v>
      </c>
      <c r="B46" s="20">
        <v>35</v>
      </c>
      <c r="C46" s="5" t="s">
        <v>21</v>
      </c>
      <c r="D46" s="25">
        <v>65</v>
      </c>
      <c r="E46" s="5" t="s">
        <v>21</v>
      </c>
      <c r="F46" s="20">
        <v>1</v>
      </c>
      <c r="G46" s="5"/>
      <c r="H46" s="5"/>
      <c r="I46" s="5"/>
      <c r="J46" s="32" t="s">
        <v>112</v>
      </c>
      <c r="K46" s="5"/>
      <c r="L46" s="5"/>
      <c r="M46" s="5"/>
      <c r="N46" s="5"/>
      <c r="O46" s="27" t="s">
        <v>15</v>
      </c>
      <c r="P46" s="6">
        <f>ROUND(((B46*D46)*F46),1)</f>
        <v>2275</v>
      </c>
      <c r="Q46">
        <v>100</v>
      </c>
    </row>
    <row r="47" spans="1:19" x14ac:dyDescent="0.25">
      <c r="A47" s="5" t="s">
        <v>67</v>
      </c>
      <c r="B47" s="20">
        <v>20</v>
      </c>
      <c r="C47" s="5" t="s">
        <v>21</v>
      </c>
      <c r="D47" s="25">
        <v>84</v>
      </c>
      <c r="E47" s="5" t="s">
        <v>21</v>
      </c>
      <c r="F47" s="20">
        <v>1</v>
      </c>
      <c r="G47" s="5"/>
      <c r="H47" s="5"/>
      <c r="I47" s="5"/>
      <c r="J47" s="32" t="s">
        <v>113</v>
      </c>
      <c r="K47" s="5"/>
      <c r="L47" s="5"/>
      <c r="M47" s="5"/>
      <c r="N47" s="5"/>
      <c r="O47" s="27" t="s">
        <v>15</v>
      </c>
      <c r="P47" s="6">
        <f>ROUND(((B47*D47)*F47),1)</f>
        <v>1680</v>
      </c>
    </row>
    <row r="48" spans="1:19" x14ac:dyDescent="0.25">
      <c r="A48" s="5" t="s">
        <v>68</v>
      </c>
      <c r="B48" s="20">
        <v>30</v>
      </c>
      <c r="C48" s="5" t="s">
        <v>21</v>
      </c>
      <c r="D48" s="25">
        <v>28</v>
      </c>
      <c r="E48" s="5" t="s">
        <v>21</v>
      </c>
      <c r="F48" s="20">
        <v>1</v>
      </c>
      <c r="G48" s="5"/>
      <c r="H48" s="5"/>
      <c r="I48" s="5"/>
      <c r="J48" s="32" t="s">
        <v>114</v>
      </c>
      <c r="K48" s="5"/>
      <c r="L48" s="5"/>
      <c r="M48" s="5"/>
      <c r="N48" s="5"/>
      <c r="O48" s="27" t="s">
        <v>15</v>
      </c>
      <c r="P48" s="6">
        <f>ROUND(((B48*D48)*F48),1)</f>
        <v>840</v>
      </c>
      <c r="S48" s="36">
        <f>SUM(P46:P48)</f>
        <v>4795</v>
      </c>
    </row>
    <row r="49" spans="1:18" x14ac:dyDescent="0.25">
      <c r="A49" s="5" t="s">
        <v>69</v>
      </c>
      <c r="B49" s="20">
        <v>0</v>
      </c>
      <c r="C49" s="5" t="s">
        <v>21</v>
      </c>
      <c r="D49" s="25">
        <v>0</v>
      </c>
      <c r="E49" s="5" t="s">
        <v>21</v>
      </c>
      <c r="F49" s="20">
        <v>1</v>
      </c>
      <c r="G49" s="5"/>
      <c r="H49" s="5"/>
      <c r="I49" s="5"/>
      <c r="J49" s="32" t="s">
        <v>7</v>
      </c>
      <c r="K49" s="5"/>
      <c r="L49" s="5"/>
      <c r="M49" s="5"/>
      <c r="N49" s="5"/>
      <c r="O49" s="27" t="s">
        <v>15</v>
      </c>
      <c r="P49" s="6">
        <f t="shared" ref="P49:P54" si="4">ROUND(((B49*D49)*F49),-2)</f>
        <v>0</v>
      </c>
    </row>
    <row r="50" spans="1:18" x14ac:dyDescent="0.25">
      <c r="A50" s="5" t="s">
        <v>70</v>
      </c>
      <c r="B50" s="20">
        <v>0</v>
      </c>
      <c r="C50" s="5" t="s">
        <v>71</v>
      </c>
      <c r="D50" s="6">
        <v>0</v>
      </c>
      <c r="E50" s="5" t="s">
        <v>71</v>
      </c>
      <c r="F50" s="20">
        <v>1</v>
      </c>
      <c r="G50" s="5"/>
      <c r="H50" s="5"/>
      <c r="I50" s="5"/>
      <c r="J50" s="33"/>
      <c r="K50" s="5"/>
      <c r="L50" s="5"/>
      <c r="M50" s="5"/>
      <c r="N50" s="5"/>
      <c r="O50" s="27"/>
      <c r="P50" s="6">
        <f t="shared" si="4"/>
        <v>0</v>
      </c>
    </row>
    <row r="51" spans="1:18" x14ac:dyDescent="0.25">
      <c r="A51" s="5" t="s">
        <v>72</v>
      </c>
      <c r="B51" s="20">
        <v>0</v>
      </c>
      <c r="C51" s="5" t="s">
        <v>21</v>
      </c>
      <c r="D51" s="6">
        <v>0</v>
      </c>
      <c r="E51" s="5" t="s">
        <v>21</v>
      </c>
      <c r="F51" s="20">
        <v>1</v>
      </c>
      <c r="G51" s="5"/>
      <c r="H51" s="5"/>
      <c r="I51" s="5"/>
      <c r="K51" s="5"/>
      <c r="L51" s="5"/>
      <c r="M51" s="5"/>
      <c r="N51" s="5"/>
      <c r="O51" s="27" t="s">
        <v>15</v>
      </c>
      <c r="P51" s="6">
        <f t="shared" si="4"/>
        <v>0</v>
      </c>
    </row>
    <row r="52" spans="1:18" x14ac:dyDescent="0.25">
      <c r="A52" s="5" t="s">
        <v>73</v>
      </c>
      <c r="B52" s="20">
        <v>0</v>
      </c>
      <c r="C52" s="5" t="s">
        <v>21</v>
      </c>
      <c r="D52" s="6">
        <v>0</v>
      </c>
      <c r="E52" s="5" t="s">
        <v>21</v>
      </c>
      <c r="F52" s="20">
        <v>1</v>
      </c>
      <c r="G52" s="5"/>
      <c r="H52" s="5"/>
      <c r="I52" s="5"/>
      <c r="J52" s="34"/>
      <c r="K52" s="5"/>
      <c r="L52" s="5"/>
      <c r="M52" s="5"/>
      <c r="N52" s="5"/>
      <c r="O52" s="27" t="s">
        <v>15</v>
      </c>
      <c r="P52" s="6">
        <f t="shared" si="4"/>
        <v>0</v>
      </c>
    </row>
    <row r="53" spans="1:18" x14ac:dyDescent="0.25">
      <c r="A53" s="5" t="s">
        <v>74</v>
      </c>
      <c r="B53" s="20">
        <v>0</v>
      </c>
      <c r="C53" s="5" t="s">
        <v>21</v>
      </c>
      <c r="D53" s="6">
        <v>0</v>
      </c>
      <c r="E53" s="5" t="s">
        <v>21</v>
      </c>
      <c r="F53" s="20">
        <v>1</v>
      </c>
      <c r="G53" s="5"/>
      <c r="H53" s="5"/>
      <c r="I53" s="5"/>
      <c r="K53" s="5"/>
      <c r="L53" s="5"/>
      <c r="M53" s="5"/>
      <c r="N53" s="5"/>
      <c r="O53" s="27" t="s">
        <v>15</v>
      </c>
      <c r="P53" s="6">
        <f t="shared" si="4"/>
        <v>0</v>
      </c>
    </row>
    <row r="54" spans="1:18" x14ac:dyDescent="0.25">
      <c r="A54" s="5"/>
      <c r="B54" s="20"/>
      <c r="C54" s="5"/>
      <c r="D54" s="6"/>
      <c r="E54" s="5"/>
      <c r="F54" s="20"/>
      <c r="G54" s="5"/>
      <c r="H54" s="5"/>
      <c r="I54" s="5"/>
      <c r="J54" s="34"/>
      <c r="K54" s="5"/>
      <c r="L54" s="5"/>
      <c r="M54" s="5"/>
      <c r="N54" s="5"/>
      <c r="O54" s="27"/>
      <c r="P54" s="6">
        <f t="shared" si="4"/>
        <v>0</v>
      </c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7"/>
      <c r="Q55" s="17"/>
    </row>
    <row r="56" spans="1:18" x14ac:dyDescent="0.25">
      <c r="A56" s="4" t="s">
        <v>75</v>
      </c>
      <c r="B56" t="s">
        <v>76</v>
      </c>
      <c r="D56" t="s">
        <v>77</v>
      </c>
      <c r="O56" s="3"/>
      <c r="P56" t="s">
        <v>78</v>
      </c>
    </row>
    <row r="57" spans="1:18" x14ac:dyDescent="0.25">
      <c r="A57" s="5" t="s">
        <v>115</v>
      </c>
      <c r="B57" s="25">
        <v>0</v>
      </c>
      <c r="C57" s="5" t="s">
        <v>21</v>
      </c>
      <c r="D57" s="6">
        <v>1</v>
      </c>
      <c r="E57" s="5"/>
      <c r="F57" s="26" t="s">
        <v>79</v>
      </c>
      <c r="G57" s="5"/>
      <c r="H57" s="5">
        <v>0</v>
      </c>
      <c r="I57" s="5" t="s">
        <v>21</v>
      </c>
      <c r="J57" s="5">
        <v>0</v>
      </c>
      <c r="K57" s="5"/>
      <c r="L57" s="26" t="s">
        <v>80</v>
      </c>
      <c r="M57" s="5"/>
      <c r="N57" s="5"/>
      <c r="O57" s="27" t="s">
        <v>15</v>
      </c>
      <c r="P57" s="6">
        <f>(B57*D57) + (H57*J57)</f>
        <v>0</v>
      </c>
      <c r="Q57">
        <v>100</v>
      </c>
    </row>
    <row r="58" spans="1:18" x14ac:dyDescent="0.25">
      <c r="A58" s="5" t="s">
        <v>81</v>
      </c>
      <c r="B58" s="6">
        <v>0</v>
      </c>
      <c r="C58" s="5" t="s">
        <v>21</v>
      </c>
      <c r="D58" s="6">
        <v>0</v>
      </c>
      <c r="E58" s="5"/>
      <c r="F58" s="26" t="s">
        <v>82</v>
      </c>
      <c r="G58" s="5"/>
      <c r="H58" s="5">
        <v>0</v>
      </c>
      <c r="I58" s="5" t="s">
        <v>21</v>
      </c>
      <c r="J58" s="5">
        <v>0</v>
      </c>
      <c r="K58" s="5"/>
      <c r="L58" s="26" t="s">
        <v>83</v>
      </c>
      <c r="M58" s="5"/>
      <c r="N58" s="5"/>
      <c r="O58" s="27" t="s">
        <v>15</v>
      </c>
      <c r="P58" s="6">
        <f>ROUND(B58*D58,-2) + ROUND(H58*J58,-2)</f>
        <v>0</v>
      </c>
    </row>
    <row r="59" spans="1:18" x14ac:dyDescent="0.25">
      <c r="A59" s="5" t="s">
        <v>84</v>
      </c>
      <c r="B59" s="6">
        <v>0</v>
      </c>
      <c r="C59" s="5" t="s">
        <v>21</v>
      </c>
      <c r="D59" s="6">
        <v>0</v>
      </c>
      <c r="E59" s="5"/>
      <c r="F59" s="26" t="s">
        <v>85</v>
      </c>
      <c r="G59" s="5"/>
      <c r="H59" s="5"/>
      <c r="I59" s="5"/>
      <c r="J59" s="5"/>
      <c r="K59" s="5"/>
      <c r="L59" s="5"/>
      <c r="M59" s="5"/>
      <c r="N59" s="5"/>
      <c r="O59" s="27" t="s">
        <v>15</v>
      </c>
      <c r="P59" s="6">
        <f>(B59*D59)</f>
        <v>0</v>
      </c>
    </row>
    <row r="60" spans="1:18" x14ac:dyDescent="0.25">
      <c r="A60" s="17"/>
      <c r="B60" s="17"/>
      <c r="C60" s="17" t="s">
        <v>7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  <c r="Q60" s="17"/>
    </row>
    <row r="61" spans="1:18" x14ac:dyDescent="0.25">
      <c r="A61" s="4" t="s">
        <v>86</v>
      </c>
      <c r="B61" t="s">
        <v>87</v>
      </c>
      <c r="D61" t="s">
        <v>88</v>
      </c>
      <c r="O61" s="3"/>
      <c r="P61" t="s">
        <v>86</v>
      </c>
    </row>
    <row r="62" spans="1:18" x14ac:dyDescent="0.25">
      <c r="A62" s="5"/>
      <c r="B62" s="35">
        <v>6000</v>
      </c>
      <c r="C62" s="5" t="s">
        <v>21</v>
      </c>
      <c r="D62" s="25">
        <v>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27" t="s">
        <v>89</v>
      </c>
      <c r="P62" s="6">
        <f>B62*D62</f>
        <v>6000</v>
      </c>
      <c r="Q62">
        <v>1</v>
      </c>
    </row>
    <row r="63" spans="1:18" x14ac:dyDescent="0.25">
      <c r="B63" t="s">
        <v>90</v>
      </c>
      <c r="D63" t="s">
        <v>91</v>
      </c>
      <c r="O63" s="3"/>
    </row>
    <row r="64" spans="1:18" x14ac:dyDescent="0.25">
      <c r="A64" s="5"/>
      <c r="B64" s="35">
        <v>1000</v>
      </c>
      <c r="C64" s="5" t="s">
        <v>21</v>
      </c>
      <c r="D64" s="25">
        <v>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27" t="s">
        <v>15</v>
      </c>
      <c r="P64" s="6">
        <f>B64*D64</f>
        <v>2000</v>
      </c>
      <c r="Q64">
        <v>1</v>
      </c>
      <c r="R64" s="36" t="s">
        <v>7</v>
      </c>
    </row>
    <row r="65" spans="1:18" x14ac:dyDescent="0.25">
      <c r="A65" s="14" t="s">
        <v>107</v>
      </c>
      <c r="B65" s="39"/>
      <c r="C65" s="14"/>
      <c r="D65" s="4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6"/>
      <c r="P65" s="36">
        <f>ROUND(P62+P64,-2)</f>
        <v>8000</v>
      </c>
      <c r="R65" s="36"/>
    </row>
    <row r="66" spans="1:1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8"/>
      <c r="P66" s="17"/>
      <c r="Q66" s="17"/>
    </row>
    <row r="67" spans="1:18" x14ac:dyDescent="0.25">
      <c r="A67" s="4" t="s">
        <v>92</v>
      </c>
      <c r="O67" s="3"/>
      <c r="P67" s="36">
        <f>SUM(P28:P31,P34:P37,P40,P43,P46:P54,P57:P59,P65)</f>
        <v>103221.5</v>
      </c>
    </row>
    <row r="68" spans="1:1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  <c r="P68" s="17"/>
      <c r="Q68" s="17"/>
    </row>
    <row r="69" spans="1:18" x14ac:dyDescent="0.25">
      <c r="A69" s="4" t="s">
        <v>93</v>
      </c>
      <c r="B69" t="s">
        <v>94</v>
      </c>
      <c r="D69" t="s">
        <v>95</v>
      </c>
      <c r="F69" t="s">
        <v>7</v>
      </c>
      <c r="H69" t="s">
        <v>7</v>
      </c>
      <c r="J69" t="s">
        <v>7</v>
      </c>
      <c r="O69" s="3"/>
      <c r="P69" t="s">
        <v>93</v>
      </c>
    </row>
    <row r="70" spans="1:18" x14ac:dyDescent="0.25">
      <c r="A70" s="5"/>
      <c r="B70" s="6">
        <f>P67</f>
        <v>103221.5</v>
      </c>
      <c r="C70" s="5" t="s">
        <v>21</v>
      </c>
      <c r="D70" s="37">
        <v>0.85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27" t="s">
        <v>15</v>
      </c>
      <c r="P70" s="6">
        <f>ROUND((B70*D70),0)</f>
        <v>87738</v>
      </c>
      <c r="Q70">
        <v>1</v>
      </c>
    </row>
    <row r="71" spans="1: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17"/>
      <c r="Q71" s="17"/>
    </row>
    <row r="72" spans="1:18" x14ac:dyDescent="0.25">
      <c r="A72" s="4" t="s">
        <v>96</v>
      </c>
      <c r="B72" t="s">
        <v>93</v>
      </c>
      <c r="D72" t="s">
        <v>97</v>
      </c>
      <c r="F72" t="s">
        <v>98</v>
      </c>
      <c r="H72" t="s">
        <v>99</v>
      </c>
      <c r="J72" t="s">
        <v>100</v>
      </c>
      <c r="L72" t="s">
        <v>101</v>
      </c>
      <c r="N72" t="s">
        <v>102</v>
      </c>
      <c r="O72" s="3"/>
      <c r="P72" t="s">
        <v>96</v>
      </c>
    </row>
    <row r="73" spans="1:18" x14ac:dyDescent="0.25">
      <c r="A73" s="5"/>
      <c r="B73" s="6">
        <f>P70</f>
        <v>87738</v>
      </c>
      <c r="C73" s="5" t="s">
        <v>21</v>
      </c>
      <c r="D73" s="19">
        <v>0.65</v>
      </c>
      <c r="E73" s="5" t="s">
        <v>21</v>
      </c>
      <c r="F73" s="20">
        <v>1</v>
      </c>
      <c r="G73" s="5" t="s">
        <v>21</v>
      </c>
      <c r="H73" s="38">
        <v>1</v>
      </c>
      <c r="I73" s="5" t="s">
        <v>21</v>
      </c>
      <c r="J73" s="20">
        <v>1</v>
      </c>
      <c r="K73" s="5" t="s">
        <v>21</v>
      </c>
      <c r="L73" s="20">
        <v>1</v>
      </c>
      <c r="M73" s="5" t="s">
        <v>21</v>
      </c>
      <c r="N73" s="20">
        <v>1</v>
      </c>
      <c r="O73" s="27" t="s">
        <v>15</v>
      </c>
      <c r="P73" s="6">
        <f>ROUND(((((((B73*D73)*F73)*H73)*J73)*L73)*N73),0)</f>
        <v>57030</v>
      </c>
    </row>
  </sheetData>
  <mergeCells count="1">
    <mergeCell ref="A1:Q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Dickey</dc:creator>
  <cp:lastModifiedBy>Gregg Reese</cp:lastModifiedBy>
  <cp:lastPrinted>2017-06-26T17:26:30Z</cp:lastPrinted>
  <dcterms:created xsi:type="dcterms:W3CDTF">2017-06-26T12:54:57Z</dcterms:created>
  <dcterms:modified xsi:type="dcterms:W3CDTF">2021-04-14T08:31:43Z</dcterms:modified>
</cp:coreProperties>
</file>